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049DBDE7-22E0-4829-B575-3DC171DAAD90}" xr6:coauthVersionLast="45" xr6:coauthVersionMax="45" xr10:uidLastSave="{00000000-0000-0000-0000-000000000000}"/>
  <bookViews>
    <workbookView xWindow="2970" yWindow="420" windowWidth="25800" windowHeight="21180" xr2:uid="{E2283194-AC86-457A-B2DF-48D2D36356A2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9" i="1"/>
  <c r="H9" i="1"/>
  <c r="G10" i="1"/>
  <c r="G11" i="1"/>
  <c r="G12" i="1"/>
  <c r="G13" i="1"/>
  <c r="G14" i="1"/>
  <c r="G15" i="1"/>
  <c r="G16" i="1"/>
  <c r="G17" i="1"/>
  <c r="G9" i="1"/>
  <c r="F9" i="1"/>
  <c r="H10" i="1" l="1"/>
  <c r="H11" i="1"/>
  <c r="H12" i="1"/>
  <c r="H13" i="1"/>
  <c r="H14" i="1"/>
  <c r="H15" i="1"/>
  <c r="H16" i="1"/>
  <c r="H17" i="1"/>
  <c r="J17" i="1" l="1"/>
  <c r="F17" i="1"/>
  <c r="C17" i="1"/>
  <c r="J16" i="1"/>
  <c r="F16" i="1"/>
  <c r="C16" i="1"/>
  <c r="J15" i="1"/>
  <c r="F15" i="1"/>
  <c r="C15" i="1"/>
  <c r="J14" i="1"/>
  <c r="F14" i="1"/>
  <c r="C14" i="1"/>
  <c r="J13" i="1"/>
  <c r="F13" i="1"/>
  <c r="C13" i="1"/>
  <c r="J12" i="1"/>
  <c r="F12" i="1"/>
  <c r="C12" i="1"/>
  <c r="J11" i="1"/>
  <c r="F11" i="1"/>
  <c r="C11" i="1"/>
  <c r="J10" i="1"/>
  <c r="F10" i="1"/>
  <c r="C10" i="1"/>
  <c r="J9" i="1"/>
  <c r="C9" i="1"/>
  <c r="K15" i="1" l="1"/>
  <c r="L15" i="1" s="1"/>
  <c r="K10" i="1"/>
  <c r="L10" i="1" s="1"/>
  <c r="K9" i="1"/>
  <c r="A76" i="1" s="1"/>
  <c r="M9" i="1" s="1"/>
  <c r="K16" i="1"/>
  <c r="A83" i="1" s="1"/>
  <c r="M16" i="1" s="1"/>
  <c r="K12" i="1"/>
  <c r="A79" i="1" s="1"/>
  <c r="M12" i="1" s="1"/>
  <c r="K11" i="1"/>
  <c r="L11" i="1" s="1"/>
  <c r="K17" i="1"/>
  <c r="L17" i="1" s="1"/>
  <c r="K13" i="1"/>
  <c r="L13" i="1" s="1"/>
  <c r="K14" i="1"/>
  <c r="A81" i="1" s="1"/>
  <c r="M14" i="1" s="1"/>
  <c r="A82" i="1" l="1"/>
  <c r="M15" i="1" s="1"/>
  <c r="A77" i="1"/>
  <c r="M10" i="1" s="1"/>
  <c r="A84" i="1"/>
  <c r="M17" i="1" s="1"/>
  <c r="A78" i="1"/>
  <c r="M11" i="1" s="1"/>
  <c r="A80" i="1"/>
  <c r="M13" i="1" s="1"/>
  <c r="L9" i="1"/>
  <c r="L16" i="1"/>
  <c r="L12" i="1"/>
  <c r="L14" i="1"/>
</calcChain>
</file>

<file path=xl/sharedStrings.xml><?xml version="1.0" encoding="utf-8"?>
<sst xmlns="http://schemas.openxmlformats.org/spreadsheetml/2006/main" count="61" uniqueCount="52">
  <si>
    <t>Berechnung inklusive Produkt- und Verpackungskosten, Finanzierungskosten, Energiekosten und Personalkosten für Reinigung und Wartung</t>
  </si>
  <si>
    <t>Mod.</t>
  </si>
  <si>
    <t>Kaufpreis</t>
  </si>
  <si>
    <t>Leasing</t>
  </si>
  <si>
    <t>Verkauf</t>
  </si>
  <si>
    <t>bei VK</t>
  </si>
  <si>
    <t>Ertrag netto</t>
  </si>
  <si>
    <t>Aufwand für</t>
  </si>
  <si>
    <t>Wartung******</t>
  </si>
  <si>
    <t>Ertrag/Monat</t>
  </si>
  <si>
    <t>Ertrag/Jahr</t>
  </si>
  <si>
    <t>ROI in … Tagen²</t>
  </si>
  <si>
    <t>Rate/Mon.*</t>
  </si>
  <si>
    <t>Port. pro Tag</t>
  </si>
  <si>
    <t>pro Port.**</t>
  </si>
  <si>
    <t>pro Tag***</t>
  </si>
  <si>
    <t>Reinigung****</t>
  </si>
  <si>
    <t>je Monat</t>
  </si>
  <si>
    <t>Zeichenerläuterung</t>
  </si>
  <si>
    <t>Eingabe/Berechnungsfelder:</t>
  </si>
  <si>
    <t>Strom</t>
  </si>
  <si>
    <t>EUR/kWh</t>
  </si>
  <si>
    <t>%</t>
  </si>
  <si>
    <t>Leistungsaufnahme</t>
  </si>
  <si>
    <t>kW</t>
  </si>
  <si>
    <t>******3-5% der Anschaffungskosten pro Jahr</t>
  </si>
  <si>
    <t>Bruttolohn</t>
  </si>
  <si>
    <t>EUR zzgl. LNkst</t>
  </si>
  <si>
    <t>² Dauer bis zur Amortisation in Tagen</t>
  </si>
  <si>
    <t>EUR</t>
  </si>
  <si>
    <t>Liebe Nutzer,</t>
  </si>
  <si>
    <t xml:space="preserve">passen Sie gern alle Ausgangswerte Ihren Gegebenheiten an. Die grünen Eingabefelder können Sie zur Eingabe Ihrer individuellen Parameter verwenden. </t>
  </si>
  <si>
    <t>H-Milch 3,5%</t>
  </si>
  <si>
    <t>EUR/1KG</t>
  </si>
  <si>
    <t>EUR/Liter</t>
  </si>
  <si>
    <t>Preis pro 100g-Portion</t>
  </si>
  <si>
    <t>Chocolady</t>
  </si>
  <si>
    <t>Rentabilitätsbetrachtung Chocolady in Kombination mit Dolce Eleganza</t>
  </si>
  <si>
    <t xml:space="preserve">* 36 Monate Laufzeit, ohne Anzahlung. Aufgrund des Anschaffungswertes im Paket mit zwei Geräten ermittelt. Die Rate bezieht sich auf ein Gerät. </t>
  </si>
  <si>
    <t>je 0,2 Liter</t>
  </si>
  <si>
    <t>**  0,2L, Bruttowert, steuerliche Einstufung als Getränk mit 19% MwSt.</t>
  </si>
  <si>
    <t>Dolce Eleganza</t>
  </si>
  <si>
    <t>Heißgetränkebecher</t>
  </si>
  <si>
    <t>EUR/1.000 Stück</t>
  </si>
  <si>
    <t>Auslastung (Heizphasen)</t>
  </si>
  <si>
    <t>*** 1KG Dolce Eleganza + 7 Liter Milch + Heißgetränkebecher</t>
  </si>
  <si>
    <t xml:space="preserve">****Reinigung täglich mit einer Dauer von 15 Min./ inkl. Lohnnebenkosten </t>
  </si>
  <si>
    <t>*****12-Stundenbetrieb</t>
  </si>
  <si>
    <t>Stunden-leistung</t>
  </si>
  <si>
    <t>Energie-kosten*****</t>
  </si>
  <si>
    <t>© 2020 Chocolady</t>
  </si>
  <si>
    <t>Rechtlicher Hinweis: Die Rentabilitätsrechnung dient lediglich als Hilfestellung und bietet keine Ertragsgarantie.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</si>
</sst>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7">
    <font>
      <sz val="11"/>
      <color theme="1"/>
      <name val="DINPro-Light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Southern"/>
    </font>
    <font>
      <b/>
      <sz val="10"/>
      <name val="Arial"/>
      <family val="2"/>
    </font>
    <font>
      <sz val="10"/>
      <name val="Southern"/>
    </font>
    <font>
      <sz val="11"/>
      <color theme="1"/>
      <name val="DINPro-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wrapText="1"/>
    </xf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44" fontId="4" fillId="2" borderId="0" xfId="0" applyNumberFormat="1" applyFont="1" applyFill="1"/>
    <xf numFmtId="1" fontId="0" fillId="0" borderId="0" xfId="0" applyNumberFormat="1"/>
    <xf numFmtId="0" fontId="2" fillId="0" borderId="0" xfId="0" applyFont="1"/>
    <xf numFmtId="0" fontId="1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4" fillId="4" borderId="1" xfId="0" applyFont="1" applyFill="1" applyBorder="1"/>
    <xf numFmtId="44" fontId="2" fillId="0" borderId="0" xfId="0" applyNumberFormat="1" applyFont="1"/>
    <xf numFmtId="0" fontId="2" fillId="0" borderId="0" xfId="0" applyFont="1" applyAlignment="1">
      <alignment horizontal="left" indent="15"/>
    </xf>
    <xf numFmtId="0" fontId="2" fillId="3" borderId="0" xfId="0" applyFont="1" applyFill="1" applyBorder="1"/>
    <xf numFmtId="0" fontId="4" fillId="4" borderId="0" xfId="0" applyFont="1" applyFill="1" applyBorder="1"/>
    <xf numFmtId="0" fontId="2" fillId="4" borderId="0" xfId="0" applyFont="1" applyFill="1"/>
    <xf numFmtId="0" fontId="0" fillId="4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34</xdr:row>
      <xdr:rowOff>19050</xdr:rowOff>
    </xdr:from>
    <xdr:to>
      <xdr:col>12</xdr:col>
      <xdr:colOff>913825</xdr:colOff>
      <xdr:row>37</xdr:row>
      <xdr:rowOff>146304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FD723E8-4F4F-4D47-8F13-D404F0831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4225" y="6505575"/>
          <a:ext cx="1875850" cy="698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C03F0-1AE4-4243-8064-BA09CFEFB0DC}">
  <sheetPr>
    <pageSetUpPr fitToPage="1"/>
  </sheetPr>
  <dimension ref="A1:M84"/>
  <sheetViews>
    <sheetView tabSelected="1" topLeftCell="A3" workbookViewId="0">
      <selection activeCell="B41" sqref="B41"/>
    </sheetView>
  </sheetViews>
  <sheetFormatPr baseColWidth="10" defaultRowHeight="15"/>
  <cols>
    <col min="1" max="1" width="9.25" customWidth="1"/>
    <col min="4" max="4" width="8.875" customWidth="1"/>
    <col min="6" max="6" width="8.75" customWidth="1"/>
    <col min="9" max="9" width="14.25" customWidth="1"/>
    <col min="10" max="10" width="13.625" customWidth="1"/>
    <col min="11" max="11" width="19" customWidth="1"/>
    <col min="12" max="12" width="12.625" customWidth="1"/>
    <col min="13" max="13" width="13.75" customWidth="1"/>
  </cols>
  <sheetData>
    <row r="1" spans="1:13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6.25">
      <c r="A6" s="1" t="s">
        <v>1</v>
      </c>
      <c r="B6" s="1" t="s">
        <v>2</v>
      </c>
      <c r="C6" s="1" t="s">
        <v>3</v>
      </c>
      <c r="D6" s="25" t="s">
        <v>48</v>
      </c>
      <c r="E6" s="1" t="s">
        <v>4</v>
      </c>
      <c r="F6" s="1" t="s">
        <v>5</v>
      </c>
      <c r="G6" s="1" t="s">
        <v>6</v>
      </c>
      <c r="H6" s="1" t="s">
        <v>7</v>
      </c>
      <c r="I6" s="25" t="s">
        <v>49</v>
      </c>
      <c r="J6" s="1" t="s">
        <v>8</v>
      </c>
      <c r="K6" s="1" t="s">
        <v>9</v>
      </c>
      <c r="L6" s="2" t="s">
        <v>10</v>
      </c>
      <c r="M6" s="3" t="s">
        <v>11</v>
      </c>
    </row>
    <row r="7" spans="1:13">
      <c r="B7" s="4"/>
      <c r="C7" s="5" t="s">
        <v>12</v>
      </c>
      <c r="D7" s="5" t="s">
        <v>39</v>
      </c>
      <c r="E7" s="4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17</v>
      </c>
      <c r="K7" s="5"/>
      <c r="L7" s="5"/>
    </row>
    <row r="8" spans="1:13">
      <c r="E8" s="5"/>
      <c r="K8" s="5"/>
      <c r="L8" s="5"/>
    </row>
    <row r="9" spans="1:13">
      <c r="A9" s="6" t="s">
        <v>36</v>
      </c>
      <c r="B9" s="7">
        <v>429</v>
      </c>
      <c r="C9" s="7">
        <f>PRODUCT(B9*0.035)</f>
        <v>15.015000000000001</v>
      </c>
      <c r="D9" s="8">
        <v>50</v>
      </c>
      <c r="E9">
        <v>25</v>
      </c>
      <c r="F9" s="7">
        <f t="shared" ref="F9:F17" si="0">SUM(1*$L$27)</f>
        <v>2.5</v>
      </c>
      <c r="G9" s="7">
        <f>PRODUCT((F9/1.19)-(($L$20+($L$21*7))/80)-(($L$22/1000)))*E9</f>
        <v>47.071008403361347</v>
      </c>
      <c r="H9" s="7">
        <f>PRODUCT(30*0.25*$L$26*1.25)</f>
        <v>140.625</v>
      </c>
      <c r="I9" s="9">
        <f>PRODUCT($L$25*$L$24/100*$L$23*12*30)</f>
        <v>70.56</v>
      </c>
      <c r="J9" s="9">
        <f>PRODUCT(B9*0.04/12)</f>
        <v>1.43</v>
      </c>
      <c r="K9" s="7">
        <f>SUM(G9*30)-C9-H9-I9-J9</f>
        <v>1184.5002521008403</v>
      </c>
      <c r="L9" s="10">
        <f>PRODUCT(K9*12)</f>
        <v>14214.003025210084</v>
      </c>
      <c r="M9" s="11">
        <f t="shared" ref="M9:M17" si="1">PRODUCT(B9/A76)</f>
        <v>11.046430743086136</v>
      </c>
    </row>
    <row r="10" spans="1:13">
      <c r="A10" s="6" t="s">
        <v>36</v>
      </c>
      <c r="B10" s="7">
        <v>429</v>
      </c>
      <c r="C10" s="7">
        <f t="shared" ref="C10:C17" si="2">PRODUCT(B10*0.035)</f>
        <v>15.015000000000001</v>
      </c>
      <c r="D10" s="8">
        <v>50</v>
      </c>
      <c r="E10">
        <v>50</v>
      </c>
      <c r="F10" s="7">
        <f t="shared" si="0"/>
        <v>2.5</v>
      </c>
      <c r="G10" s="7">
        <f t="shared" ref="G10:G17" si="3">PRODUCT((F10/1.19)-(($L$20+($L$21*7))/80)-(($L$22/1000)))*E10</f>
        <v>94.142016806722694</v>
      </c>
      <c r="H10" s="7">
        <f t="shared" ref="H10:H17" si="4">PRODUCT(10*0.75*$L$26*1.25)</f>
        <v>140.625</v>
      </c>
      <c r="I10" s="9">
        <f t="shared" ref="I10:I17" si="5">PRODUCT($L$25*$L$24/100*$L$23*12*30)</f>
        <v>70.56</v>
      </c>
      <c r="J10" s="9">
        <f t="shared" ref="J10:J17" si="6">PRODUCT(B10*0.04/12)</f>
        <v>1.43</v>
      </c>
      <c r="K10" s="7">
        <f t="shared" ref="K10:K17" si="7">SUM(G10*30)-C10-H10-I10-J10</f>
        <v>2596.6305042016811</v>
      </c>
      <c r="L10" s="10">
        <f t="shared" ref="L10:L17" si="8">PRODUCT(K10*12)</f>
        <v>31159.566050420173</v>
      </c>
      <c r="M10" s="11">
        <f t="shared" si="1"/>
        <v>5.0390303814222319</v>
      </c>
    </row>
    <row r="11" spans="1:13">
      <c r="A11" s="6" t="s">
        <v>36</v>
      </c>
      <c r="B11" s="7">
        <v>429</v>
      </c>
      <c r="C11" s="7">
        <f t="shared" si="2"/>
        <v>15.015000000000001</v>
      </c>
      <c r="D11" s="8">
        <v>50</v>
      </c>
      <c r="E11">
        <v>75</v>
      </c>
      <c r="F11" s="7">
        <f t="shared" si="0"/>
        <v>2.5</v>
      </c>
      <c r="G11" s="7">
        <f t="shared" si="3"/>
        <v>141.21302521008406</v>
      </c>
      <c r="H11" s="7">
        <f t="shared" si="4"/>
        <v>140.625</v>
      </c>
      <c r="I11" s="9">
        <f t="shared" si="5"/>
        <v>70.56</v>
      </c>
      <c r="J11" s="9">
        <f t="shared" si="6"/>
        <v>1.43</v>
      </c>
      <c r="K11" s="7">
        <f t="shared" si="7"/>
        <v>4008.7607563025213</v>
      </c>
      <c r="L11" s="10">
        <f t="shared" si="8"/>
        <v>48105.129075630255</v>
      </c>
      <c r="M11" s="11">
        <f t="shared" si="1"/>
        <v>3.2639762748197731</v>
      </c>
    </row>
    <row r="12" spans="1:13">
      <c r="A12" s="6" t="s">
        <v>36</v>
      </c>
      <c r="B12" s="7">
        <v>429</v>
      </c>
      <c r="C12" s="7">
        <f t="shared" si="2"/>
        <v>15.015000000000001</v>
      </c>
      <c r="D12" s="8">
        <v>50</v>
      </c>
      <c r="E12">
        <v>100</v>
      </c>
      <c r="F12" s="7">
        <f t="shared" si="0"/>
        <v>2.5</v>
      </c>
      <c r="G12" s="7">
        <f t="shared" si="3"/>
        <v>188.28403361344539</v>
      </c>
      <c r="H12" s="7">
        <f t="shared" si="4"/>
        <v>140.625</v>
      </c>
      <c r="I12" s="9">
        <f t="shared" si="5"/>
        <v>70.56</v>
      </c>
      <c r="J12" s="9">
        <f t="shared" si="6"/>
        <v>1.43</v>
      </c>
      <c r="K12" s="7">
        <f t="shared" si="7"/>
        <v>5420.8910084033605</v>
      </c>
      <c r="L12" s="10">
        <f t="shared" si="8"/>
        <v>65050.69210084033</v>
      </c>
      <c r="M12" s="11">
        <f t="shared" si="1"/>
        <v>2.4137175936053059</v>
      </c>
    </row>
    <row r="13" spans="1:13">
      <c r="A13" s="6" t="s">
        <v>36</v>
      </c>
      <c r="B13" s="7">
        <v>429</v>
      </c>
      <c r="C13" s="7">
        <f t="shared" si="2"/>
        <v>15.015000000000001</v>
      </c>
      <c r="D13" s="8">
        <v>50</v>
      </c>
      <c r="E13">
        <v>150</v>
      </c>
      <c r="F13" s="7">
        <f t="shared" si="0"/>
        <v>2.5</v>
      </c>
      <c r="G13" s="7">
        <f t="shared" si="3"/>
        <v>282.42605042016811</v>
      </c>
      <c r="H13" s="7">
        <f t="shared" si="4"/>
        <v>140.625</v>
      </c>
      <c r="I13" s="9">
        <f t="shared" si="5"/>
        <v>70.56</v>
      </c>
      <c r="J13" s="9">
        <f t="shared" si="6"/>
        <v>1.43</v>
      </c>
      <c r="K13" s="7">
        <f t="shared" si="7"/>
        <v>8245.1515126050435</v>
      </c>
      <c r="L13" s="10">
        <f t="shared" si="8"/>
        <v>98941.818151260522</v>
      </c>
      <c r="M13" s="11">
        <f t="shared" si="1"/>
        <v>1.5869326330749223</v>
      </c>
    </row>
    <row r="14" spans="1:13">
      <c r="A14" s="6" t="s">
        <v>36</v>
      </c>
      <c r="B14" s="7">
        <v>429</v>
      </c>
      <c r="C14" s="7">
        <f t="shared" si="2"/>
        <v>15.015000000000001</v>
      </c>
      <c r="D14" s="8">
        <v>50</v>
      </c>
      <c r="E14">
        <v>200</v>
      </c>
      <c r="F14" s="7">
        <f t="shared" si="0"/>
        <v>2.5</v>
      </c>
      <c r="G14" s="7">
        <f t="shared" si="3"/>
        <v>376.56806722689078</v>
      </c>
      <c r="H14" s="7">
        <f t="shared" si="4"/>
        <v>140.625</v>
      </c>
      <c r="I14" s="9">
        <f t="shared" si="5"/>
        <v>70.56</v>
      </c>
      <c r="J14" s="9">
        <f t="shared" si="6"/>
        <v>1.43</v>
      </c>
      <c r="K14" s="7">
        <f t="shared" si="7"/>
        <v>11069.412016806724</v>
      </c>
      <c r="L14" s="10">
        <f t="shared" si="8"/>
        <v>132832.94420168069</v>
      </c>
      <c r="M14" s="11">
        <f t="shared" si="1"/>
        <v>1.1820411039117309</v>
      </c>
    </row>
    <row r="15" spans="1:13">
      <c r="A15" s="6" t="s">
        <v>36</v>
      </c>
      <c r="B15" s="7">
        <v>429</v>
      </c>
      <c r="C15" s="7">
        <f t="shared" si="2"/>
        <v>15.015000000000001</v>
      </c>
      <c r="D15" s="8">
        <v>50</v>
      </c>
      <c r="E15">
        <v>250</v>
      </c>
      <c r="F15" s="7">
        <f t="shared" si="0"/>
        <v>2.5</v>
      </c>
      <c r="G15" s="7">
        <f t="shared" si="3"/>
        <v>470.7100840336135</v>
      </c>
      <c r="H15" s="7">
        <f t="shared" si="4"/>
        <v>140.625</v>
      </c>
      <c r="I15" s="9">
        <f t="shared" si="5"/>
        <v>70.56</v>
      </c>
      <c r="J15" s="9">
        <f t="shared" si="6"/>
        <v>1.43</v>
      </c>
      <c r="K15" s="7">
        <f t="shared" si="7"/>
        <v>13893.672521008406</v>
      </c>
      <c r="L15" s="10">
        <f t="shared" si="8"/>
        <v>166724.07025210088</v>
      </c>
      <c r="M15" s="11">
        <f t="shared" si="1"/>
        <v>0.94175963772106552</v>
      </c>
    </row>
    <row r="16" spans="1:13">
      <c r="A16" s="6" t="s">
        <v>36</v>
      </c>
      <c r="B16" s="7">
        <v>429</v>
      </c>
      <c r="C16" s="7">
        <f t="shared" si="2"/>
        <v>15.015000000000001</v>
      </c>
      <c r="D16" s="8">
        <v>50</v>
      </c>
      <c r="E16">
        <v>300</v>
      </c>
      <c r="F16" s="7">
        <f t="shared" si="0"/>
        <v>2.5</v>
      </c>
      <c r="G16" s="7">
        <f t="shared" si="3"/>
        <v>564.85210084033622</v>
      </c>
      <c r="H16" s="7">
        <f t="shared" si="4"/>
        <v>140.625</v>
      </c>
      <c r="I16" s="9">
        <f t="shared" si="5"/>
        <v>70.56</v>
      </c>
      <c r="J16" s="9">
        <f t="shared" si="6"/>
        <v>1.43</v>
      </c>
      <c r="K16" s="7">
        <f t="shared" si="7"/>
        <v>16717.933025210084</v>
      </c>
      <c r="L16" s="10">
        <f t="shared" si="8"/>
        <v>200615.19630252101</v>
      </c>
      <c r="M16" s="11">
        <f t="shared" si="1"/>
        <v>0.78266254448256323</v>
      </c>
    </row>
    <row r="17" spans="1:13">
      <c r="A17" s="6" t="s">
        <v>36</v>
      </c>
      <c r="B17" s="7">
        <v>429</v>
      </c>
      <c r="C17" s="7">
        <f t="shared" si="2"/>
        <v>15.015000000000001</v>
      </c>
      <c r="D17" s="8">
        <v>50</v>
      </c>
      <c r="E17">
        <v>500</v>
      </c>
      <c r="F17" s="7">
        <f t="shared" si="0"/>
        <v>2.5</v>
      </c>
      <c r="G17" s="7">
        <f t="shared" si="3"/>
        <v>941.420168067227</v>
      </c>
      <c r="H17" s="7">
        <f t="shared" si="4"/>
        <v>140.625</v>
      </c>
      <c r="I17" s="9">
        <f t="shared" si="5"/>
        <v>70.56</v>
      </c>
      <c r="J17" s="9">
        <f t="shared" si="6"/>
        <v>1.43</v>
      </c>
      <c r="K17" s="7">
        <f t="shared" si="7"/>
        <v>28014.975042016809</v>
      </c>
      <c r="L17" s="10">
        <f t="shared" si="8"/>
        <v>336179.7005042017</v>
      </c>
      <c r="M17" s="11">
        <f t="shared" si="1"/>
        <v>0.46705378035767975</v>
      </c>
    </row>
    <row r="19" spans="1:13" ht="15.75">
      <c r="A19" s="12" t="s">
        <v>18</v>
      </c>
      <c r="C19" s="7"/>
      <c r="G19" s="7"/>
      <c r="I19" s="7"/>
      <c r="K19" s="13" t="s">
        <v>19</v>
      </c>
      <c r="L19" s="14"/>
    </row>
    <row r="20" spans="1:13">
      <c r="K20" s="15" t="s">
        <v>41</v>
      </c>
      <c r="L20" s="16">
        <v>9.99</v>
      </c>
      <c r="M20" s="12" t="s">
        <v>33</v>
      </c>
    </row>
    <row r="21" spans="1:13">
      <c r="A21" s="12" t="s">
        <v>38</v>
      </c>
      <c r="B21" s="12"/>
      <c r="C21" s="17"/>
      <c r="D21" s="12"/>
      <c r="K21" s="15" t="s">
        <v>32</v>
      </c>
      <c r="L21" s="16">
        <v>0.55000000000000004</v>
      </c>
      <c r="M21" s="12" t="s">
        <v>34</v>
      </c>
    </row>
    <row r="22" spans="1:13">
      <c r="A22" s="12" t="s">
        <v>40</v>
      </c>
      <c r="B22" s="18"/>
      <c r="C22" s="17"/>
      <c r="D22" s="12"/>
      <c r="E22" s="12"/>
      <c r="F22" s="12"/>
      <c r="G22" s="17"/>
      <c r="H22" s="12"/>
      <c r="I22" s="17"/>
      <c r="K22" s="15" t="s">
        <v>42</v>
      </c>
      <c r="L22" s="16">
        <v>45</v>
      </c>
      <c r="M22" s="12" t="s">
        <v>43</v>
      </c>
    </row>
    <row r="23" spans="1:13">
      <c r="A23" s="12" t="s">
        <v>45</v>
      </c>
      <c r="B23" s="12"/>
      <c r="C23" s="17"/>
      <c r="D23" s="12"/>
      <c r="E23" s="12"/>
      <c r="F23" s="12"/>
      <c r="G23" s="12"/>
      <c r="H23" s="12"/>
      <c r="I23" s="17"/>
      <c r="J23" s="12"/>
      <c r="K23" s="15" t="s">
        <v>20</v>
      </c>
      <c r="L23" s="16">
        <v>0.28000000000000003</v>
      </c>
      <c r="M23" s="12" t="s">
        <v>21</v>
      </c>
    </row>
    <row r="24" spans="1:13">
      <c r="A24" s="12" t="s">
        <v>46</v>
      </c>
      <c r="C24" s="7"/>
      <c r="E24" s="12"/>
      <c r="F24" s="12"/>
      <c r="G24" s="17"/>
      <c r="H24" s="12"/>
      <c r="I24" s="17"/>
      <c r="J24" s="12"/>
      <c r="K24" s="15" t="s">
        <v>44</v>
      </c>
      <c r="L24" s="16">
        <v>70</v>
      </c>
      <c r="M24" s="12" t="s">
        <v>22</v>
      </c>
    </row>
    <row r="25" spans="1:13">
      <c r="A25" s="12" t="s">
        <v>47</v>
      </c>
      <c r="G25" s="7"/>
      <c r="I25" s="7"/>
      <c r="J25" s="12"/>
      <c r="K25" s="15" t="s">
        <v>23</v>
      </c>
      <c r="L25" s="16">
        <v>1</v>
      </c>
      <c r="M25" s="12" t="s">
        <v>24</v>
      </c>
    </row>
    <row r="26" spans="1:13">
      <c r="A26" s="12" t="s">
        <v>25</v>
      </c>
      <c r="C26" s="7"/>
      <c r="K26" s="15" t="s">
        <v>26</v>
      </c>
      <c r="L26" s="16">
        <v>15</v>
      </c>
      <c r="M26" s="12" t="s">
        <v>27</v>
      </c>
    </row>
    <row r="27" spans="1:13">
      <c r="A27" s="12" t="s">
        <v>28</v>
      </c>
      <c r="G27" s="7"/>
      <c r="I27" s="7"/>
      <c r="K27" s="19" t="s">
        <v>35</v>
      </c>
      <c r="L27" s="20">
        <v>2.5</v>
      </c>
      <c r="M27" s="12" t="s">
        <v>29</v>
      </c>
    </row>
    <row r="28" spans="1:13">
      <c r="C28" s="7"/>
      <c r="G28" s="7"/>
      <c r="I28" s="7"/>
    </row>
    <row r="29" spans="1:13">
      <c r="A29" s="21" t="s">
        <v>30</v>
      </c>
      <c r="B29" s="22"/>
      <c r="C29" s="23"/>
      <c r="D29" s="22"/>
      <c r="E29" s="22"/>
      <c r="F29" s="22"/>
      <c r="G29" s="23"/>
      <c r="H29" s="22"/>
      <c r="I29" s="23"/>
      <c r="J29" s="22"/>
      <c r="K29" s="22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3">
      <c r="A31" s="21" t="s">
        <v>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3" spans="1:13">
      <c r="A33" t="s">
        <v>51</v>
      </c>
    </row>
    <row r="34" spans="1:13">
      <c r="A34" t="s">
        <v>50</v>
      </c>
      <c r="L34" s="29"/>
      <c r="M34" s="29"/>
    </row>
    <row r="35" spans="1:13">
      <c r="A35" s="26"/>
      <c r="L35" s="29"/>
      <c r="M35" s="29"/>
    </row>
    <row r="36" spans="1:13">
      <c r="L36" s="29"/>
      <c r="M36" s="29"/>
    </row>
    <row r="37" spans="1:13">
      <c r="L37" s="29"/>
      <c r="M37" s="29"/>
    </row>
    <row r="38" spans="1:13">
      <c r="L38" s="29"/>
      <c r="M38" s="29"/>
    </row>
    <row r="39" spans="1:13">
      <c r="L39" s="29"/>
      <c r="M39" s="29"/>
    </row>
    <row r="40" spans="1:13">
      <c r="L40" s="24"/>
      <c r="M40" s="24"/>
    </row>
    <row r="41" spans="1:13">
      <c r="L41" s="24"/>
      <c r="M41" s="24"/>
    </row>
    <row r="42" spans="1:13">
      <c r="L42" s="24"/>
      <c r="M42" s="24"/>
    </row>
    <row r="43" spans="1:13">
      <c r="L43" s="24"/>
      <c r="M43" s="24"/>
    </row>
    <row r="44" spans="1:13">
      <c r="L44" s="24"/>
      <c r="M44" s="24"/>
    </row>
    <row r="45" spans="1:13">
      <c r="L45" s="24"/>
      <c r="M45" s="24"/>
    </row>
    <row r="46" spans="1:13">
      <c r="L46" s="24"/>
      <c r="M46" s="24"/>
    </row>
    <row r="47" spans="1:13">
      <c r="L47" s="24"/>
      <c r="M47" s="24"/>
    </row>
    <row r="48" spans="1:13">
      <c r="L48" s="24"/>
      <c r="M48" s="24"/>
    </row>
    <row r="49" spans="12:13">
      <c r="L49" s="24"/>
      <c r="M49" s="24"/>
    </row>
    <row r="50" spans="12:13">
      <c r="L50" s="24"/>
      <c r="M50" s="24"/>
    </row>
    <row r="51" spans="12:13">
      <c r="L51" s="24"/>
      <c r="M51" s="24"/>
    </row>
    <row r="52" spans="12:13">
      <c r="L52" s="24"/>
      <c r="M52" s="24"/>
    </row>
    <row r="53" spans="12:13">
      <c r="L53" s="24"/>
      <c r="M53" s="24"/>
    </row>
    <row r="54" spans="12:13">
      <c r="L54" s="24"/>
      <c r="M54" s="24"/>
    </row>
    <row r="55" spans="12:13">
      <c r="L55" s="24"/>
      <c r="M55" s="24"/>
    </row>
    <row r="56" spans="12:13">
      <c r="L56" s="24"/>
      <c r="M56" s="24"/>
    </row>
    <row r="57" spans="12:13">
      <c r="L57" s="24"/>
      <c r="M57" s="24"/>
    </row>
    <row r="76" spans="1:1">
      <c r="A76" s="7">
        <f t="shared" ref="A76:A84" si="9">PRODUCT(K9/30.5)</f>
        <v>38.836073839371814</v>
      </c>
    </row>
    <row r="77" spans="1:1">
      <c r="A77" s="7">
        <f t="shared" si="9"/>
        <v>85.135426367268238</v>
      </c>
    </row>
    <row r="78" spans="1:1">
      <c r="A78" s="7">
        <f t="shared" si="9"/>
        <v>131.43477889516464</v>
      </c>
    </row>
    <row r="79" spans="1:1">
      <c r="A79" s="7">
        <f t="shared" si="9"/>
        <v>177.734131423061</v>
      </c>
    </row>
    <row r="80" spans="1:1">
      <c r="A80" s="7">
        <f t="shared" si="9"/>
        <v>270.33283647885389</v>
      </c>
    </row>
    <row r="81" spans="1:1">
      <c r="A81" s="7">
        <f t="shared" si="9"/>
        <v>362.93154153464667</v>
      </c>
    </row>
    <row r="82" spans="1:1">
      <c r="A82" s="7">
        <f t="shared" si="9"/>
        <v>455.53024659043956</v>
      </c>
    </row>
    <row r="83" spans="1:1">
      <c r="A83" s="7">
        <f t="shared" si="9"/>
        <v>548.12895164623228</v>
      </c>
    </row>
    <row r="84" spans="1:1">
      <c r="A84" s="7">
        <f t="shared" si="9"/>
        <v>918.52377186940362</v>
      </c>
    </row>
  </sheetData>
  <mergeCells count="3">
    <mergeCell ref="A1:M2"/>
    <mergeCell ref="A3:M5"/>
    <mergeCell ref="L34:M39"/>
  </mergeCells>
  <pageMargins left="0.7" right="0.7" top="0.78740157499999996" bottom="0.78740157499999996" header="0.3" footer="0.3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970-DA04-4987-BF35-1023B6A2B2F5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Schumann</dc:creator>
  <cp:lastModifiedBy>Robin Großkopf</cp:lastModifiedBy>
  <cp:lastPrinted>2020-09-03T11:09:36Z</cp:lastPrinted>
  <dcterms:created xsi:type="dcterms:W3CDTF">2019-01-19T14:16:50Z</dcterms:created>
  <dcterms:modified xsi:type="dcterms:W3CDTF">2020-09-16T09:29:16Z</dcterms:modified>
</cp:coreProperties>
</file>